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ijn/Documents/Studie/Master/2019 - 2020/iGEM 2/Proof of concept/"/>
    </mc:Choice>
  </mc:AlternateContent>
  <xr:revisionPtr revIDLastSave="0" documentId="13_ncr:1_{A1FFF349-92AE-BB47-8D95-BE0A4A73825D}" xr6:coauthVersionLast="45" xr6:coauthVersionMax="45" xr10:uidLastSave="{00000000-0000-0000-0000-000000000000}"/>
  <bookViews>
    <workbookView xWindow="380" yWindow="460" windowWidth="28040" windowHeight="17040" xr2:uid="{49066424-512A-5548-8372-E9F274067F6B}"/>
  </bookViews>
  <sheets>
    <sheet name="Reaction costs Rapidemic" sheetId="1" r:id="rId1"/>
    <sheet name="Comparison to commercial kits" sheetId="2" r:id="rId2"/>
    <sheet name="Rapidemic components cost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3" l="1"/>
  <c r="B6" i="3" a="1"/>
  <c r="B6" i="3" s="1"/>
  <c r="B5" i="3"/>
  <c r="B4" i="3"/>
  <c r="B3" i="3"/>
  <c r="B2" i="3"/>
  <c r="D4" i="2"/>
  <c r="D5" i="2"/>
  <c r="D6" i="2"/>
  <c r="D7" i="2"/>
  <c r="D8" i="2"/>
  <c r="D9" i="2"/>
  <c r="D10" i="2"/>
  <c r="D11" i="2"/>
  <c r="D3" i="2"/>
  <c r="C5" i="1" l="1"/>
  <c r="G5" i="1"/>
  <c r="G15" i="1" l="1"/>
  <c r="G12" i="1"/>
  <c r="G7" i="1"/>
  <c r="G6" i="1"/>
  <c r="E7" i="1"/>
  <c r="C23" i="1" l="1"/>
  <c r="E27" i="1"/>
  <c r="E26" i="1"/>
  <c r="E25" i="1"/>
  <c r="G24" i="1"/>
  <c r="E24" i="1"/>
  <c r="E23" i="1"/>
  <c r="E22" i="1"/>
  <c r="E17" i="1"/>
  <c r="E15" i="1"/>
  <c r="G25" i="1" l="1"/>
  <c r="E6" i="1"/>
  <c r="G27" i="1"/>
  <c r="G26" i="1"/>
  <c r="G22" i="1"/>
  <c r="G17" i="1"/>
  <c r="E16" i="1"/>
  <c r="G16" i="1" s="1"/>
  <c r="E12" i="1"/>
  <c r="G23" i="1" l="1"/>
  <c r="G28" i="1" s="1"/>
  <c r="G18" i="1"/>
  <c r="G8" i="1"/>
  <c r="B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<sst xmlns="http://schemas.openxmlformats.org/spreadsheetml/2006/main" count="131" uniqueCount="97">
  <si>
    <t>Component</t>
  </si>
  <si>
    <t>Needed</t>
  </si>
  <si>
    <t>Price</t>
  </si>
  <si>
    <t>Ref</t>
  </si>
  <si>
    <t>[1]</t>
  </si>
  <si>
    <t>[2]</t>
  </si>
  <si>
    <t>Total costs</t>
  </si>
  <si>
    <t>Nt.BstNBI (10 U/µL)</t>
  </si>
  <si>
    <t>10X NEBuffer 3.1</t>
  </si>
  <si>
    <t>supplied with nickases</t>
  </si>
  <si>
    <t>10X Isothermal amplification buffer</t>
  </si>
  <si>
    <t>supplied with Bst 2.0 DNA Polymerase</t>
  </si>
  <si>
    <t>dNTP Premix (10 mM)</t>
  </si>
  <si>
    <t>Bst 2.0 DNA Polymerase (8 U/µL)</t>
  </si>
  <si>
    <t>Nuclease-free water</t>
  </si>
  <si>
    <t>TMB</t>
  </si>
  <si>
    <t>H2O2 30% (w/w)</t>
  </si>
  <si>
    <t>KCl</t>
  </si>
  <si>
    <t>[1] https://www.twistdx.co.uk/en/products/product/twistamp-basic</t>
  </si>
  <si>
    <t>[2] https://www.idtdna.com/pages/products/custom-dna-rna/dna-oligos/custom-dna-oligos?utm_source=google&amp;utm_medium=cpc&amp;utm_campaign=ga_primers&amp;utm_content=ad_group_extension&amp;gclid=CjwKCAjw74b7BRA_EiwAF8yHFPLYx6pzqiE_ZQDCUrhf3HxnBPnN_H7rOP52pQHYpplSJnq2rlI9MxoCCicQAvD_BwE</t>
  </si>
  <si>
    <t>reaction</t>
  </si>
  <si>
    <t>USD/nmol</t>
  </si>
  <si>
    <t>U</t>
  </si>
  <si>
    <t>euro/U</t>
  </si>
  <si>
    <t>µL</t>
  </si>
  <si>
    <t>euro/µL</t>
  </si>
  <si>
    <t>Total sum:</t>
  </si>
  <si>
    <t>mg</t>
  </si>
  <si>
    <t>euro/mg</t>
  </si>
  <si>
    <t>Forward primer (10 µM)</t>
  </si>
  <si>
    <t>Reverse primer (10 µM)</t>
  </si>
  <si>
    <t>nmol</t>
  </si>
  <si>
    <t>Citric acid (0.1 M)</t>
  </si>
  <si>
    <t>Na2HPO4.7H2O (MW 268,07 g/mol)</t>
  </si>
  <si>
    <t>Hemin (MW 651.94 g/mol)</t>
  </si>
  <si>
    <t>[3] https://international.neb.com/products/r0607-ntbstnbi</t>
  </si>
  <si>
    <t>[3]</t>
  </si>
  <si>
    <t>[4]</t>
  </si>
  <si>
    <t>[4] https://international.neb.com/products/m0537-bst-20-dna-polymerase#Product%20Information</t>
  </si>
  <si>
    <t>[5]</t>
  </si>
  <si>
    <t>[6]</t>
  </si>
  <si>
    <t>[5] https://www.sigmaaldrich.com/catalog/product/sigma/d7295?lang=en&amp;region=NL</t>
  </si>
  <si>
    <t>[7]</t>
  </si>
  <si>
    <t>[8]</t>
  </si>
  <si>
    <t>[9]</t>
  </si>
  <si>
    <t>[6] https://www.fishersci.co.uk/shop/products/ultrapure-dnase-rnase-free-distilled-water-2/11538646</t>
  </si>
  <si>
    <t>[7] https://www.sigmaaldrich.com/catalog/product/aldrich/860336?lang=en&amp;region=NL</t>
  </si>
  <si>
    <t>[8] https://www.sigmaaldrich.com/catalog/product/sial/95321?lang=en&amp;region=NL</t>
  </si>
  <si>
    <t>[9] https://www.sigmaaldrich.com/catalog/product/sial/251275?lang=en&amp;region=NL&amp;gclid=CjwKCAjw_NX7BRA1EiwA2dpg0lsWt6dHBo5biiaQVQtwAnuAhJh4BvazrGOee6sWFtSVhsFzgEQt7RoCg6QQAvD_BwE</t>
  </si>
  <si>
    <t>[10] https://www.sigmaaldrich.com/catalog/product/sigald/s9638?lang=en&amp;region=NL</t>
  </si>
  <si>
    <t>[10]</t>
  </si>
  <si>
    <t>[11]</t>
  </si>
  <si>
    <t>[11] https://www.sigmaaldrich.com/catalog/product/sigma/51280?lang=en&amp;region=NL</t>
  </si>
  <si>
    <t>[12]</t>
  </si>
  <si>
    <t>[12] https://www.sigmaaldrich.com/catalog/product/mm/104936?lang=en&amp;region=NL</t>
  </si>
  <si>
    <t>Costs retrieved from references [1] to [12] on 1 October 2020.</t>
  </si>
  <si>
    <t>TwistAmp Basic RPA kit (TwistDx)</t>
  </si>
  <si>
    <t>GBP/reaction</t>
  </si>
  <si>
    <t>Costs (Euro)</t>
  </si>
  <si>
    <t>Water and DMSO for making stock dilutions is neglected.</t>
  </si>
  <si>
    <t>euro</t>
  </si>
  <si>
    <t>RPA reaction with a reaction volume of 20 µL</t>
  </si>
  <si>
    <t>LSDA reaction with a reaction volume of 5 µL</t>
  </si>
  <si>
    <t>TMB oxidation reaction with a reaction volume of 100 µL</t>
  </si>
  <si>
    <t>RPA Kit</t>
  </si>
  <si>
    <t>Primers</t>
  </si>
  <si>
    <t>Fraction of total costs (%)</t>
  </si>
  <si>
    <t>dNTPs</t>
  </si>
  <si>
    <t>Nickase</t>
  </si>
  <si>
    <t>Polymerase</t>
  </si>
  <si>
    <t>Chemicals</t>
  </si>
  <si>
    <t>Transcriptor One-Step RT-PCR Kit</t>
  </si>
  <si>
    <t>KAPA PROBE FAST One-Step</t>
  </si>
  <si>
    <t>Titan One Tube RT-PCR System</t>
  </si>
  <si>
    <t>Quantitative RT-PCR ReadyMix™</t>
  </si>
  <si>
    <t>KiCqStart® One-Step Probe RT-qPCR ReadyMix™</t>
  </si>
  <si>
    <t>SYBR® Green Quantitative RT-qPCR Kit</t>
  </si>
  <si>
    <t>SARS-CoV-2 Rapid Colorimetric LAMP Assay Kit</t>
  </si>
  <si>
    <t>LavaLAMP™ DNA Master Mix for Amplification</t>
  </si>
  <si>
    <t>TwistAmp exo RPA Kit</t>
  </si>
  <si>
    <t>https://www.sigmaaldrich.com/catalog/product/roche/tosrtro?lang=en&amp;region=NL</t>
  </si>
  <si>
    <t>https://www.sigmaaldrich.com/catalog/product/roche/kk4752?lang=en&amp;region=NL</t>
  </si>
  <si>
    <t>https://www.sigmaaldrich.com/catalog/product/roche/11855476001?lang=en&amp;region=NL</t>
  </si>
  <si>
    <t>https://www.sigmaaldrich.com/catalog/product/sigma/qr0200?lang=en&amp;region=NL</t>
  </si>
  <si>
    <t>https://www.sigmaaldrich.com/catalog/product/SIGMA/KCQS07?lang=en&amp;region=NL</t>
  </si>
  <si>
    <t>https://www.sigmaaldrich.com/catalog/product/sigma/qr0100?lang=en&amp;region=NL</t>
  </si>
  <si>
    <t>https://www.bioke.com/webshop/neb/e2019.html</t>
  </si>
  <si>
    <t>https://www.lucigen.com/LavaLAMP-DNA-Master-Mix-loop-mediated-isothermal-amplification/</t>
  </si>
  <si>
    <t>https://www.twistdx.co.uk/en/products/product/twistamp-exo</t>
  </si>
  <si>
    <t>Reaction volume (µL)</t>
  </si>
  <si>
    <t>Cost per reaction (euro)</t>
  </si>
  <si>
    <t>Cost per 20 µL reaction (euro)</t>
  </si>
  <si>
    <t>Reference*</t>
  </si>
  <si>
    <t>*Accessed on October 3rd, 2020.</t>
  </si>
  <si>
    <t>Commercial amplification kit</t>
  </si>
  <si>
    <t>GBP to EURO conversion rate 1.1</t>
  </si>
  <si>
    <t>USD to EURO conversion rate 0.85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</si>
</sst>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000"/>
    <numFmt numFmtId="166" formatCode="0.0"/>
    <numFmt numFmtId="167" formatCode="0.00000000000000000000000"/>
  </numFmts>
  <fonts count="15" x14ac:knownFonts="1">
    <font>
      <sz val="12"/>
      <color theme="1"/>
      <name val="Calibri"/>
      <family val="2"/>
      <scheme val="minor"/>
    </font>
    <font>
      <b/>
      <sz val="11"/>
      <color theme="1"/>
      <name val="Garamond"/>
      <family val="1"/>
    </font>
    <font>
      <sz val="11"/>
      <color theme="1"/>
      <name val="Garamond"/>
      <family val="1"/>
    </font>
    <font>
      <u/>
      <sz val="12"/>
      <color theme="10"/>
      <name val="Calibri"/>
      <family val="2"/>
      <scheme val="minor"/>
    </font>
    <font>
      <sz val="11"/>
      <color rgb="FF000000"/>
      <name val="Garamond"/>
      <family val="1"/>
    </font>
    <font>
      <sz val="12"/>
      <color theme="1"/>
      <name val="Garamond"/>
      <family val="1"/>
    </font>
    <font>
      <b/>
      <sz val="12"/>
      <color theme="1"/>
      <name val="Garamond"/>
      <family val="1"/>
    </font>
    <font>
      <sz val="11"/>
      <color rgb="FF6D6D6D"/>
      <name val="Garamond"/>
      <family val="1"/>
    </font>
    <font>
      <u/>
      <sz val="12"/>
      <color theme="10"/>
      <name val="Garamond"/>
      <family val="1"/>
    </font>
    <font>
      <sz val="12"/>
      <name val="Garamond"/>
      <family val="1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u/>
      <sz val="12"/>
      <color theme="10"/>
      <name val="Calibri"/>
      <family val="2"/>
    </font>
    <font>
      <b/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164" fontId="2" fillId="0" borderId="4" xfId="0" applyNumberFormat="1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165" fontId="2" fillId="0" borderId="4" xfId="0" applyNumberFormat="1" applyFont="1" applyBorder="1" applyAlignment="1">
      <alignment vertical="center" wrapText="1"/>
    </xf>
    <xf numFmtId="1" fontId="2" fillId="0" borderId="4" xfId="0" applyNumberFormat="1" applyFont="1" applyBorder="1" applyAlignment="1">
      <alignment vertical="center" wrapText="1"/>
    </xf>
    <xf numFmtId="165" fontId="1" fillId="0" borderId="4" xfId="0" applyNumberFormat="1" applyFont="1" applyBorder="1" applyAlignment="1">
      <alignment vertical="center" wrapText="1"/>
    </xf>
    <xf numFmtId="0" fontId="6" fillId="0" borderId="0" xfId="0" applyFont="1"/>
    <xf numFmtId="2" fontId="6" fillId="0" borderId="0" xfId="0" applyNumberFormat="1" applyFont="1"/>
    <xf numFmtId="0" fontId="5" fillId="0" borderId="0" xfId="0" applyFont="1"/>
    <xf numFmtId="1" fontId="5" fillId="0" borderId="0" xfId="0" applyNumberFormat="1" applyFont="1"/>
    <xf numFmtId="166" fontId="5" fillId="0" borderId="0" xfId="0" applyNumberFormat="1" applyFont="1"/>
    <xf numFmtId="2" fontId="5" fillId="0" borderId="0" xfId="0" applyNumberFormat="1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/>
    <xf numFmtId="0" fontId="8" fillId="0" borderId="0" xfId="1" applyFont="1" applyAlignment="1">
      <alignment vertical="center"/>
    </xf>
    <xf numFmtId="0" fontId="9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/>
    <xf numFmtId="0" fontId="13" fillId="0" borderId="0" xfId="1" applyFont="1"/>
    <xf numFmtId="0" fontId="14" fillId="0" borderId="0" xfId="0" applyFont="1" applyAlignment="1">
      <alignment horizontal="left"/>
    </xf>
    <xf numFmtId="0" fontId="1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13</xdr:row>
      <xdr:rowOff>38100</xdr:rowOff>
    </xdr:from>
    <xdr:to>
      <xdr:col>4</xdr:col>
      <xdr:colOff>76200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B5A31-002D-5047-9EDF-6BAA5F28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679700"/>
          <a:ext cx="6350000" cy="6057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8</xdr:row>
      <xdr:rowOff>12700</xdr:rowOff>
    </xdr:from>
    <xdr:to>
      <xdr:col>4</xdr:col>
      <xdr:colOff>673100</xdr:colOff>
      <xdr:row>25</xdr:row>
      <xdr:rowOff>173659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575A6-F1AF-C24D-BABE-1E7C571B0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" y="1638300"/>
          <a:ext cx="5143500" cy="3615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idtdna.com/pages/products/custom-dna-rna/dna-oligos/custom-dna-oligos?utm_source=google&amp;utm_medium=cpc&amp;utm_campaign=ga_primers&amp;utm_content=ad_group_extension&amp;gclid=CjwKCAjw74b7BRA_EiwAF8yHFPLYx6pzqiE_ZQDCUrhf3HxnBPnN_H7rOP52pQHYpplSJnq2rlI9MxoCCicQAvD_BwE" TargetMode="External"/><Relationship Id="rId1" Type="http://schemas.openxmlformats.org/officeDocument/2006/relationships/hyperlink" Target="https://www.twistdx.co.uk/en/products/product/twistamp-basic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ucigen.com/LavaLAMP-DNA-Master-Mix-loop-mediated-isothermal-amplification/" TargetMode="External"/><Relationship Id="rId3" Type="http://schemas.openxmlformats.org/officeDocument/2006/relationships/hyperlink" Target="https://www.sigmaaldrich.com/catalog/product/roche/11855476001?lang=en&amp;region=NL" TargetMode="External"/><Relationship Id="rId7" Type="http://schemas.openxmlformats.org/officeDocument/2006/relationships/hyperlink" Target="https://www.bioke.com/webshop/neb/e2019.html" TargetMode="External"/><Relationship Id="rId2" Type="http://schemas.openxmlformats.org/officeDocument/2006/relationships/hyperlink" Target="https://www.sigmaaldrich.com/catalog/product/roche/kk4752?lang=en&amp;region=NL" TargetMode="External"/><Relationship Id="rId1" Type="http://schemas.openxmlformats.org/officeDocument/2006/relationships/hyperlink" Target="https://www.sigmaaldrich.com/catalog/product/roche/tosrtro?lang=en&amp;region=NL" TargetMode="External"/><Relationship Id="rId6" Type="http://schemas.openxmlformats.org/officeDocument/2006/relationships/hyperlink" Target="https://www.sigmaaldrich.com/catalog/product/sigma/qr0100?lang=en&amp;region=NL" TargetMode="External"/><Relationship Id="rId5" Type="http://schemas.openxmlformats.org/officeDocument/2006/relationships/hyperlink" Target="https://www.sigmaaldrich.com/catalog/product/SIGMA/KCQS07?lang=en&amp;region=NL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sigmaaldrich.com/catalog/product/sigma/qr0200?lang=en&amp;region=NL" TargetMode="External"/><Relationship Id="rId9" Type="http://schemas.openxmlformats.org/officeDocument/2006/relationships/hyperlink" Target="https://www.twistdx.co.uk/en/products/product/twistamp-exo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7F186-C6C4-2A48-A02F-A78231580F45}">
  <dimension ref="A1:P48"/>
  <sheetViews>
    <sheetView tabSelected="1" topLeftCell="A28" zoomScale="125" workbookViewId="0">
      <selection activeCell="G48" sqref="G48"/>
    </sheetView>
  </sheetViews>
  <sheetFormatPr baseColWidth="10" defaultRowHeight="16" x14ac:dyDescent="0.2"/>
  <cols>
    <col min="1" max="12" width="10.83203125" style="18"/>
    <col min="13" max="13" width="24.6640625" style="18" customWidth="1"/>
    <col min="14" max="14" width="12.5" style="18" bestFit="1" customWidth="1"/>
    <col min="15" max="15" width="10.83203125" style="18"/>
    <col min="16" max="16" width="29.6640625" style="18" bestFit="1" customWidth="1"/>
    <col min="17" max="16384" width="10.83203125" style="18"/>
  </cols>
  <sheetData>
    <row r="1" spans="1:16" x14ac:dyDescent="0.2">
      <c r="A1" s="16" t="s">
        <v>26</v>
      </c>
      <c r="B1" s="17">
        <f>SUM(G8,G18,G28)</f>
        <v>1.2332405777566666</v>
      </c>
      <c r="C1" s="16" t="s">
        <v>60</v>
      </c>
    </row>
    <row r="2" spans="1:16" x14ac:dyDescent="0.2">
      <c r="A2" s="16"/>
      <c r="B2" s="17"/>
      <c r="C2" s="16"/>
    </row>
    <row r="3" spans="1:16" ht="17" thickBot="1" x14ac:dyDescent="0.25">
      <c r="B3" s="16" t="s">
        <v>61</v>
      </c>
      <c r="L3" s="16"/>
      <c r="M3" s="16"/>
      <c r="N3" s="16"/>
    </row>
    <row r="4" spans="1:16" ht="33" thickBot="1" x14ac:dyDescent="0.25">
      <c r="B4" s="1" t="s">
        <v>0</v>
      </c>
      <c r="C4" s="34" t="s">
        <v>1</v>
      </c>
      <c r="D4" s="35"/>
      <c r="E4" s="34" t="s">
        <v>2</v>
      </c>
      <c r="F4" s="35"/>
      <c r="G4" s="2" t="s">
        <v>58</v>
      </c>
      <c r="H4" s="2" t="s">
        <v>3</v>
      </c>
      <c r="N4" s="19"/>
      <c r="P4" s="20"/>
    </row>
    <row r="5" spans="1:16" ht="49" thickBot="1" x14ac:dyDescent="0.25">
      <c r="B5" s="3" t="s">
        <v>56</v>
      </c>
      <c r="C5" s="4">
        <f>20/50</f>
        <v>0.4</v>
      </c>
      <c r="D5" s="4" t="s">
        <v>20</v>
      </c>
      <c r="E5" s="4">
        <v>2.5</v>
      </c>
      <c r="F5" s="4" t="s">
        <v>57</v>
      </c>
      <c r="G5" s="11">
        <f>C5*E5*1.1</f>
        <v>1.1000000000000001</v>
      </c>
      <c r="H5" s="4" t="s">
        <v>4</v>
      </c>
      <c r="N5" s="20"/>
    </row>
    <row r="6" spans="1:16" ht="49" thickBot="1" x14ac:dyDescent="0.25">
      <c r="B6" s="3" t="s">
        <v>29</v>
      </c>
      <c r="C6" s="4">
        <v>2.4E-2</v>
      </c>
      <c r="D6" s="4" t="s">
        <v>31</v>
      </c>
      <c r="E6" s="4">
        <f>(30)*16/10000</f>
        <v>4.8000000000000001E-2</v>
      </c>
      <c r="F6" s="4" t="s">
        <v>21</v>
      </c>
      <c r="G6" s="11">
        <f>E6*C6*0.85</f>
        <v>9.7919999999999995E-4</v>
      </c>
      <c r="H6" s="4" t="s">
        <v>5</v>
      </c>
      <c r="N6" s="20"/>
    </row>
    <row r="7" spans="1:16" ht="49" thickBot="1" x14ac:dyDescent="0.25">
      <c r="B7" s="3" t="s">
        <v>30</v>
      </c>
      <c r="C7" s="4">
        <v>2.4E-2</v>
      </c>
      <c r="D7" s="4" t="s">
        <v>31</v>
      </c>
      <c r="E7" s="4">
        <f>(57)*16/10000</f>
        <v>9.1200000000000003E-2</v>
      </c>
      <c r="F7" s="4" t="s">
        <v>21</v>
      </c>
      <c r="G7" s="11">
        <f>E7*C7*0.85</f>
        <v>1.8604800000000003E-3</v>
      </c>
      <c r="H7" s="4" t="s">
        <v>5</v>
      </c>
      <c r="N7" s="20"/>
    </row>
    <row r="8" spans="1:16" ht="17" thickBot="1" x14ac:dyDescent="0.25">
      <c r="B8" s="5" t="s">
        <v>6</v>
      </c>
      <c r="C8" s="6"/>
      <c r="D8" s="6"/>
      <c r="E8" s="6"/>
      <c r="F8" s="6"/>
      <c r="G8" s="12">
        <f>SUM(G5:G7)</f>
        <v>1.10283968</v>
      </c>
      <c r="H8" s="6"/>
      <c r="N8" s="20"/>
    </row>
    <row r="9" spans="1:16" x14ac:dyDescent="0.2">
      <c r="N9" s="21"/>
    </row>
    <row r="10" spans="1:16" ht="17" thickBot="1" x14ac:dyDescent="0.25">
      <c r="B10" s="16" t="s">
        <v>62</v>
      </c>
      <c r="N10" s="23"/>
    </row>
    <row r="11" spans="1:16" ht="33" thickBot="1" x14ac:dyDescent="0.25">
      <c r="B11" s="1" t="s">
        <v>0</v>
      </c>
      <c r="C11" s="34" t="s">
        <v>1</v>
      </c>
      <c r="D11" s="35"/>
      <c r="E11" s="34" t="s">
        <v>2</v>
      </c>
      <c r="F11" s="35"/>
      <c r="G11" s="2" t="s">
        <v>58</v>
      </c>
      <c r="H11" s="2" t="s">
        <v>3</v>
      </c>
    </row>
    <row r="12" spans="1:16" ht="33" thickBot="1" x14ac:dyDescent="0.25">
      <c r="B12" s="3" t="s">
        <v>7</v>
      </c>
      <c r="C12" s="4">
        <v>0.8</v>
      </c>
      <c r="D12" s="4" t="s">
        <v>22</v>
      </c>
      <c r="E12" s="4">
        <f>73.15/1000</f>
        <v>7.3150000000000007E-2</v>
      </c>
      <c r="F12" s="4" t="s">
        <v>23</v>
      </c>
      <c r="G12" s="11">
        <f>C12*E12</f>
        <v>5.852000000000001E-2</v>
      </c>
      <c r="H12" s="4" t="s">
        <v>36</v>
      </c>
    </row>
    <row r="13" spans="1:16" ht="49" thickBot="1" x14ac:dyDescent="0.25">
      <c r="B13" s="3" t="s">
        <v>8</v>
      </c>
      <c r="C13" s="4">
        <v>0.25</v>
      </c>
      <c r="D13" s="4" t="s">
        <v>24</v>
      </c>
      <c r="E13" s="36" t="s">
        <v>9</v>
      </c>
      <c r="F13" s="37"/>
      <c r="G13" s="14">
        <v>0</v>
      </c>
      <c r="H13" s="4" t="s">
        <v>36</v>
      </c>
    </row>
    <row r="14" spans="1:16" ht="65" thickBot="1" x14ac:dyDescent="0.25">
      <c r="B14" s="3" t="s">
        <v>10</v>
      </c>
      <c r="C14" s="4">
        <v>0.25</v>
      </c>
      <c r="D14" s="4" t="s">
        <v>24</v>
      </c>
      <c r="E14" s="36" t="s">
        <v>11</v>
      </c>
      <c r="F14" s="37"/>
      <c r="G14" s="14">
        <v>0</v>
      </c>
      <c r="H14" s="4" t="s">
        <v>37</v>
      </c>
    </row>
    <row r="15" spans="1:16" ht="49" thickBot="1" x14ac:dyDescent="0.25">
      <c r="B15" s="3" t="s">
        <v>12</v>
      </c>
      <c r="C15" s="4">
        <v>0.5</v>
      </c>
      <c r="D15" s="4" t="s">
        <v>24</v>
      </c>
      <c r="E15" s="4">
        <f>628/5000</f>
        <v>0.12559999999999999</v>
      </c>
      <c r="F15" s="4" t="s">
        <v>25</v>
      </c>
      <c r="G15" s="11">
        <f>C15*E15</f>
        <v>6.2799999999999995E-2</v>
      </c>
      <c r="H15" s="4" t="s">
        <v>39</v>
      </c>
    </row>
    <row r="16" spans="1:16" ht="49" thickBot="1" x14ac:dyDescent="0.25">
      <c r="B16" s="3" t="s">
        <v>13</v>
      </c>
      <c r="C16" s="4">
        <v>0.2</v>
      </c>
      <c r="D16" s="4" t="s">
        <v>22</v>
      </c>
      <c r="E16" s="4">
        <f>68.4/1600</f>
        <v>4.2750000000000003E-2</v>
      </c>
      <c r="F16" s="4" t="s">
        <v>23</v>
      </c>
      <c r="G16" s="11">
        <f>C16*E16</f>
        <v>8.5500000000000003E-3</v>
      </c>
      <c r="H16" s="4" t="s">
        <v>37</v>
      </c>
    </row>
    <row r="17" spans="2:12" ht="33" thickBot="1" x14ac:dyDescent="0.25">
      <c r="B17" s="3" t="s">
        <v>14</v>
      </c>
      <c r="C17" s="4">
        <v>2.835</v>
      </c>
      <c r="D17" s="7" t="s">
        <v>24</v>
      </c>
      <c r="E17" s="4">
        <f>0.000032</f>
        <v>3.1999999999999999E-5</v>
      </c>
      <c r="F17" s="4" t="s">
        <v>25</v>
      </c>
      <c r="G17" s="11">
        <f>C17*E17</f>
        <v>9.0719999999999999E-5</v>
      </c>
      <c r="H17" s="4" t="s">
        <v>40</v>
      </c>
    </row>
    <row r="18" spans="2:12" ht="17" thickBot="1" x14ac:dyDescent="0.25">
      <c r="B18" s="5" t="s">
        <v>6</v>
      </c>
      <c r="C18" s="6"/>
      <c r="D18" s="6"/>
      <c r="E18" s="6"/>
      <c r="F18" s="6"/>
      <c r="G18" s="12">
        <f>SUM(G12:G17)</f>
        <v>0.12996072</v>
      </c>
      <c r="H18" s="6"/>
    </row>
    <row r="20" spans="2:12" ht="17" thickBot="1" x14ac:dyDescent="0.25">
      <c r="B20" s="16" t="s">
        <v>63</v>
      </c>
    </row>
    <row r="21" spans="2:12" ht="33" thickBot="1" x14ac:dyDescent="0.25">
      <c r="B21" s="1" t="s">
        <v>0</v>
      </c>
      <c r="C21" s="34" t="s">
        <v>1</v>
      </c>
      <c r="D21" s="35"/>
      <c r="E21" s="34" t="s">
        <v>2</v>
      </c>
      <c r="F21" s="35"/>
      <c r="G21" s="2" t="s">
        <v>58</v>
      </c>
      <c r="H21" s="2" t="s">
        <v>3</v>
      </c>
    </row>
    <row r="22" spans="2:12" ht="17" thickBot="1" x14ac:dyDescent="0.25">
      <c r="B22" s="3" t="s">
        <v>15</v>
      </c>
      <c r="C22" s="4">
        <v>6.0000000000000001E-3</v>
      </c>
      <c r="D22" s="4" t="s">
        <v>27</v>
      </c>
      <c r="E22" s="4">
        <f>706/25000</f>
        <v>2.8240000000000001E-2</v>
      </c>
      <c r="F22" s="4" t="s">
        <v>28</v>
      </c>
      <c r="G22" s="13">
        <f t="shared" ref="G22:G27" si="0">C22*E22</f>
        <v>1.6944E-4</v>
      </c>
      <c r="H22" s="4" t="s">
        <v>42</v>
      </c>
    </row>
    <row r="23" spans="2:12" ht="33" thickBot="1" x14ac:dyDescent="0.25">
      <c r="B23" s="3" t="s">
        <v>16</v>
      </c>
      <c r="C23" s="4">
        <f>3/20</f>
        <v>0.15</v>
      </c>
      <c r="D23" s="4" t="s">
        <v>24</v>
      </c>
      <c r="E23" s="4">
        <f>118/500000</f>
        <v>2.3599999999999999E-4</v>
      </c>
      <c r="F23" s="4" t="s">
        <v>25</v>
      </c>
      <c r="G23" s="13">
        <f t="shared" si="0"/>
        <v>3.54E-5</v>
      </c>
      <c r="H23" s="4" t="s">
        <v>43</v>
      </c>
    </row>
    <row r="24" spans="2:12" ht="33" thickBot="1" x14ac:dyDescent="0.25">
      <c r="B24" s="3" t="s">
        <v>32</v>
      </c>
      <c r="C24" s="4">
        <v>1.239174</v>
      </c>
      <c r="D24" s="4" t="s">
        <v>27</v>
      </c>
      <c r="E24" s="4">
        <f>552/12000000</f>
        <v>4.6E-5</v>
      </c>
      <c r="F24" s="4" t="s">
        <v>28</v>
      </c>
      <c r="G24" s="13">
        <f t="shared" si="0"/>
        <v>5.7002003999999998E-5</v>
      </c>
      <c r="H24" s="4" t="s">
        <v>44</v>
      </c>
      <c r="K24" s="10"/>
      <c r="L24" s="10"/>
    </row>
    <row r="25" spans="2:12" ht="65" thickBot="1" x14ac:dyDescent="0.25">
      <c r="B25" s="3" t="s">
        <v>33</v>
      </c>
      <c r="C25" s="8">
        <v>1.9033</v>
      </c>
      <c r="D25" s="4" t="s">
        <v>27</v>
      </c>
      <c r="E25" s="4">
        <f>278/3000000</f>
        <v>9.2666666666666665E-5</v>
      </c>
      <c r="F25" s="4" t="s">
        <v>28</v>
      </c>
      <c r="G25" s="13">
        <f t="shared" si="0"/>
        <v>1.7637246666666665E-4</v>
      </c>
      <c r="H25" s="4" t="s">
        <v>50</v>
      </c>
      <c r="K25" s="24"/>
    </row>
    <row r="26" spans="2:12" ht="49" thickBot="1" x14ac:dyDescent="0.25">
      <c r="B26" s="3" t="s">
        <v>34</v>
      </c>
      <c r="C26" s="9">
        <v>6.5190000000000004E-5</v>
      </c>
      <c r="D26" s="4" t="s">
        <v>27</v>
      </c>
      <c r="E26" s="4">
        <f>685/25000</f>
        <v>2.7400000000000001E-2</v>
      </c>
      <c r="F26" s="4" t="s">
        <v>28</v>
      </c>
      <c r="G26" s="13">
        <f t="shared" si="0"/>
        <v>1.7862060000000001E-6</v>
      </c>
      <c r="H26" s="4" t="s">
        <v>51</v>
      </c>
      <c r="L26" s="24"/>
    </row>
    <row r="27" spans="2:12" ht="17" thickBot="1" x14ac:dyDescent="0.25">
      <c r="B27" s="3" t="s">
        <v>17</v>
      </c>
      <c r="C27" s="4">
        <v>5.8250000000000003E-3</v>
      </c>
      <c r="D27" s="4" t="s">
        <v>27</v>
      </c>
      <c r="E27" s="4">
        <f>1520/50000000</f>
        <v>3.04E-5</v>
      </c>
      <c r="F27" s="4" t="s">
        <v>28</v>
      </c>
      <c r="G27" s="13">
        <f t="shared" si="0"/>
        <v>1.7708000000000002E-7</v>
      </c>
      <c r="H27" s="4" t="s">
        <v>53</v>
      </c>
    </row>
    <row r="28" spans="2:12" ht="17" thickBot="1" x14ac:dyDescent="0.25">
      <c r="B28" s="5" t="s">
        <v>6</v>
      </c>
      <c r="C28" s="6"/>
      <c r="D28" s="6"/>
      <c r="E28" s="6"/>
      <c r="F28" s="6"/>
      <c r="G28" s="15">
        <f>SUM(G22:G27)</f>
        <v>4.4017775666666664E-4</v>
      </c>
      <c r="H28" s="4"/>
    </row>
    <row r="31" spans="2:12" x14ac:dyDescent="0.2">
      <c r="B31" s="25" t="s">
        <v>18</v>
      </c>
      <c r="C31" s="25"/>
    </row>
    <row r="32" spans="2:12" x14ac:dyDescent="0.2">
      <c r="B32" s="25" t="s">
        <v>19</v>
      </c>
      <c r="C32" s="25"/>
    </row>
    <row r="33" spans="2:2" x14ac:dyDescent="0.2">
      <c r="B33" s="18" t="s">
        <v>35</v>
      </c>
    </row>
    <row r="34" spans="2:2" x14ac:dyDescent="0.2">
      <c r="B34" s="18" t="s">
        <v>38</v>
      </c>
    </row>
    <row r="35" spans="2:2" x14ac:dyDescent="0.2">
      <c r="B35" s="18" t="s">
        <v>41</v>
      </c>
    </row>
    <row r="36" spans="2:2" x14ac:dyDescent="0.2">
      <c r="B36" s="18" t="s">
        <v>45</v>
      </c>
    </row>
    <row r="37" spans="2:2" x14ac:dyDescent="0.2">
      <c r="B37" s="18" t="s">
        <v>46</v>
      </c>
    </row>
    <row r="38" spans="2:2" x14ac:dyDescent="0.2">
      <c r="B38" s="18" t="s">
        <v>47</v>
      </c>
    </row>
    <row r="39" spans="2:2" x14ac:dyDescent="0.2">
      <c r="B39" s="18" t="s">
        <v>48</v>
      </c>
    </row>
    <row r="40" spans="2:2" x14ac:dyDescent="0.2">
      <c r="B40" s="18" t="s">
        <v>49</v>
      </c>
    </row>
    <row r="41" spans="2:2" x14ac:dyDescent="0.2">
      <c r="B41" s="18" t="s">
        <v>52</v>
      </c>
    </row>
    <row r="42" spans="2:2" x14ac:dyDescent="0.2">
      <c r="B42" s="18" t="s">
        <v>54</v>
      </c>
    </row>
    <row r="44" spans="2:2" x14ac:dyDescent="0.2">
      <c r="B44" s="18" t="s">
        <v>55</v>
      </c>
    </row>
    <row r="45" spans="2:2" x14ac:dyDescent="0.2">
      <c r="B45" s="18" t="s">
        <v>95</v>
      </c>
    </row>
    <row r="46" spans="2:2" x14ac:dyDescent="0.2">
      <c r="B46" s="18" t="s">
        <v>96</v>
      </c>
    </row>
    <row r="48" spans="2:2" x14ac:dyDescent="0.2">
      <c r="B48" s="18" t="s">
        <v>59</v>
      </c>
    </row>
  </sheetData>
  <mergeCells count="8">
    <mergeCell ref="C21:D21"/>
    <mergeCell ref="E21:F21"/>
    <mergeCell ref="C4:D4"/>
    <mergeCell ref="E4:F4"/>
    <mergeCell ref="C11:D11"/>
    <mergeCell ref="E11:F11"/>
    <mergeCell ref="E13:F13"/>
    <mergeCell ref="E14:F14"/>
  </mergeCells>
  <hyperlinks>
    <hyperlink ref="B31" r:id="rId1" display="https://www.twistdx.co.uk/en/products/product/twistamp-basic" xr:uid="{745979BD-59F8-394B-84F1-8B56D3165BC6}"/>
    <hyperlink ref="B32" r:id="rId2" display="https://www.idtdna.com/pages/products/custom-dna-rna/dna-oligos/custom-dna-oligos?utm_source=google&amp;utm_medium=cpc&amp;utm_campaign=ga_primers&amp;utm_content=ad_group_extension&amp;gclid=CjwKCAjw74b7BRA_EiwAF8yHFPLYx6pzqiE_ZQDCUrhf3HxnBPnN_H7rOP52pQHYpplSJnq2rlI9MxoCCicQAvD_BwE" xr:uid="{A4C14164-F908-B94A-8613-E94DF8A2AFE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DE0B3-A1B9-A547-8CD0-BD70BFCCBF26}">
  <dimension ref="A2:E14"/>
  <sheetViews>
    <sheetView workbookViewId="0">
      <selection activeCell="E19" sqref="E19"/>
    </sheetView>
  </sheetViews>
  <sheetFormatPr baseColWidth="10" defaultRowHeight="16" x14ac:dyDescent="0.2"/>
  <cols>
    <col min="1" max="1" width="32" style="27" customWidth="1"/>
    <col min="2" max="2" width="15" style="27" customWidth="1"/>
    <col min="3" max="3" width="19" style="27" customWidth="1"/>
    <col min="4" max="4" width="26.33203125" style="27" customWidth="1"/>
    <col min="5" max="5" width="82.5" style="27" customWidth="1"/>
    <col min="6" max="16384" width="10.83203125" style="27"/>
  </cols>
  <sheetData>
    <row r="2" spans="1:5" x14ac:dyDescent="0.2">
      <c r="A2" s="28" t="s">
        <v>94</v>
      </c>
      <c r="B2" s="33" t="s">
        <v>90</v>
      </c>
      <c r="C2" s="33" t="s">
        <v>89</v>
      </c>
      <c r="D2" s="33" t="s">
        <v>91</v>
      </c>
      <c r="E2" s="33" t="s">
        <v>92</v>
      </c>
    </row>
    <row r="3" spans="1:5" x14ac:dyDescent="0.2">
      <c r="A3" s="30" t="s">
        <v>71</v>
      </c>
      <c r="B3" s="31">
        <v>5.43</v>
      </c>
      <c r="C3" s="29">
        <v>50</v>
      </c>
      <c r="D3" s="29">
        <f>B3*(20/C3)</f>
        <v>2.1720000000000002</v>
      </c>
      <c r="E3" s="32" t="s">
        <v>80</v>
      </c>
    </row>
    <row r="4" spans="1:5" x14ac:dyDescent="0.2">
      <c r="A4" s="30" t="s">
        <v>72</v>
      </c>
      <c r="B4" s="31">
        <v>0.42</v>
      </c>
      <c r="C4" s="29">
        <v>20</v>
      </c>
      <c r="D4" s="29">
        <f t="shared" ref="D4:D11" si="0">B4*(20/C4)</f>
        <v>0.42</v>
      </c>
      <c r="E4" s="32" t="s">
        <v>81</v>
      </c>
    </row>
    <row r="5" spans="1:5" x14ac:dyDescent="0.2">
      <c r="A5" s="30" t="s">
        <v>73</v>
      </c>
      <c r="B5" s="31">
        <v>5.99</v>
      </c>
      <c r="C5" s="29">
        <v>25</v>
      </c>
      <c r="D5" s="29">
        <f t="shared" si="0"/>
        <v>4.7920000000000007</v>
      </c>
      <c r="E5" s="32" t="s">
        <v>82</v>
      </c>
    </row>
    <row r="6" spans="1:5" x14ac:dyDescent="0.2">
      <c r="A6" s="30" t="s">
        <v>74</v>
      </c>
      <c r="B6" s="31">
        <v>4.72</v>
      </c>
      <c r="C6" s="29">
        <v>50</v>
      </c>
      <c r="D6" s="29">
        <f t="shared" si="0"/>
        <v>1.8879999999999999</v>
      </c>
      <c r="E6" s="32" t="s">
        <v>83</v>
      </c>
    </row>
    <row r="7" spans="1:5" x14ac:dyDescent="0.2">
      <c r="A7" s="30" t="s">
        <v>75</v>
      </c>
      <c r="B7" s="31">
        <v>1.37</v>
      </c>
      <c r="C7" s="29">
        <v>20</v>
      </c>
      <c r="D7" s="29">
        <f t="shared" si="0"/>
        <v>1.37</v>
      </c>
      <c r="E7" s="32" t="s">
        <v>84</v>
      </c>
    </row>
    <row r="8" spans="1:5" x14ac:dyDescent="0.2">
      <c r="A8" s="30" t="s">
        <v>76</v>
      </c>
      <c r="B8" s="31">
        <v>7.14</v>
      </c>
      <c r="C8" s="29">
        <v>50</v>
      </c>
      <c r="D8" s="29">
        <f t="shared" si="0"/>
        <v>2.8559999999999999</v>
      </c>
      <c r="E8" s="32" t="s">
        <v>85</v>
      </c>
    </row>
    <row r="9" spans="1:5" x14ac:dyDescent="0.2">
      <c r="A9" s="30" t="s">
        <v>77</v>
      </c>
      <c r="B9" s="31">
        <v>7.45</v>
      </c>
      <c r="C9" s="29">
        <v>25</v>
      </c>
      <c r="D9" s="29">
        <f t="shared" si="0"/>
        <v>5.9600000000000009</v>
      </c>
      <c r="E9" s="32" t="s">
        <v>86</v>
      </c>
    </row>
    <row r="10" spans="1:5" x14ac:dyDescent="0.2">
      <c r="A10" s="30" t="s">
        <v>78</v>
      </c>
      <c r="B10" s="31">
        <v>1.3345</v>
      </c>
      <c r="C10" s="29">
        <v>25</v>
      </c>
      <c r="D10" s="29">
        <f t="shared" si="0"/>
        <v>1.0676000000000001</v>
      </c>
      <c r="E10" s="32" t="s">
        <v>87</v>
      </c>
    </row>
    <row r="11" spans="1:5" x14ac:dyDescent="0.2">
      <c r="A11" s="30" t="s">
        <v>79</v>
      </c>
      <c r="B11" s="31">
        <v>2.75</v>
      </c>
      <c r="C11" s="29">
        <v>50</v>
      </c>
      <c r="D11" s="29">
        <f t="shared" si="0"/>
        <v>1.1000000000000001</v>
      </c>
      <c r="E11" s="32" t="s">
        <v>88</v>
      </c>
    </row>
    <row r="14" spans="1:5" x14ac:dyDescent="0.2">
      <c r="E14" s="27" t="s">
        <v>93</v>
      </c>
    </row>
  </sheetData>
  <hyperlinks>
    <hyperlink ref="E3" r:id="rId1" xr:uid="{BED1130A-90A8-9E4D-8549-51A72839150C}"/>
    <hyperlink ref="E4" r:id="rId2" xr:uid="{B0B3AEF5-9658-CC43-9706-C244F0ED14AF}"/>
    <hyperlink ref="E5" r:id="rId3" xr:uid="{A8FA7679-5AA2-124F-A26C-64A0EBCAFF89}"/>
    <hyperlink ref="E6" r:id="rId4" xr:uid="{F436B6B8-8528-4547-BF46-9519342EF6E5}"/>
    <hyperlink ref="E7" r:id="rId5" xr:uid="{7D7C1804-E6F3-2242-99C6-72890E3001E9}"/>
    <hyperlink ref="E8" r:id="rId6" xr:uid="{A89C7F01-A902-E146-83CB-A1194CE59257}"/>
    <hyperlink ref="E9" r:id="rId7" xr:uid="{64667EF5-3E74-9A44-8958-D4E670F5C246}"/>
    <hyperlink ref="E10" r:id="rId8" xr:uid="{157A369B-3D00-B343-9C5D-51A5AF1112E9}"/>
    <hyperlink ref="E11" r:id="rId9" xr:uid="{61600172-F9F6-9E46-ACC8-141026B307E1}"/>
  </hyperlinks>
  <pageMargins left="0.7" right="0.7" top="0.75" bottom="0.75" header="0.3" footer="0.3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0140-BB9F-074E-BD80-6DA23193633A}">
  <dimension ref="A1:B7"/>
  <sheetViews>
    <sheetView workbookViewId="0">
      <selection activeCell="F16" sqref="F16"/>
    </sheetView>
  </sheetViews>
  <sheetFormatPr baseColWidth="10" defaultRowHeight="16" x14ac:dyDescent="0.2"/>
  <cols>
    <col min="1" max="1" width="15.5" customWidth="1"/>
    <col min="2" max="2" width="24.83203125" customWidth="1"/>
  </cols>
  <sheetData>
    <row r="1" spans="1:2" x14ac:dyDescent="0.2">
      <c r="A1" s="16" t="s">
        <v>0</v>
      </c>
      <c r="B1" s="22" t="s">
        <v>66</v>
      </c>
    </row>
    <row r="2" spans="1:2" x14ac:dyDescent="0.2">
      <c r="A2" s="26" t="s">
        <v>64</v>
      </c>
      <c r="B2" s="21">
        <f>'Reaction costs Rapidemic'!G5/'Reaction costs Rapidemic'!B1*100</f>
        <v>89.195897365051152</v>
      </c>
    </row>
    <row r="3" spans="1:2" x14ac:dyDescent="0.2">
      <c r="A3" s="26" t="s">
        <v>67</v>
      </c>
      <c r="B3" s="21">
        <f>'Reaction costs Rapidemic'!G15/'Reaction costs Rapidemic'!B1*100</f>
        <v>5.0922748677501923</v>
      </c>
    </row>
    <row r="4" spans="1:2" x14ac:dyDescent="0.2">
      <c r="A4" s="26" t="s">
        <v>68</v>
      </c>
      <c r="B4" s="21">
        <f>'Reaction costs Rapidemic'!G12/'Reaction costs Rapidemic'!B1*100</f>
        <v>4.745221739820721</v>
      </c>
    </row>
    <row r="5" spans="1:2" x14ac:dyDescent="0.2">
      <c r="A5" s="26" t="s">
        <v>69</v>
      </c>
      <c r="B5" s="21">
        <f>'Reaction costs Rapidemic'!G16/'Reaction costs Rapidemic'!B1*100</f>
        <v>0.69329538406471569</v>
      </c>
    </row>
    <row r="6" spans="1:2" x14ac:dyDescent="0.2">
      <c r="A6" s="26" t="s">
        <v>65</v>
      </c>
      <c r="B6" s="21" cm="1">
        <f t="array" ref="B6">SUM('Reaction costs Rapidemic'!G6:G7/'Reaction costs Rapidemic'!B1)*100</f>
        <v>0.23026164166326221</v>
      </c>
    </row>
    <row r="7" spans="1:2" x14ac:dyDescent="0.2">
      <c r="A7" s="26" t="s">
        <v>70</v>
      </c>
      <c r="B7" s="21">
        <f>SUM('Reaction costs Rapidemic'!G17,'Reaction costs Rapidemic'!G22:G27)/'Reaction costs Rapidemic'!B1*100</f>
        <v>4.3049001649978075E-2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Reaction costs Rapidemic</vt:lpstr>
      <vt:lpstr>Comparison to commercial kits</vt:lpstr>
      <vt:lpstr>Rapidemic components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Marijn van den Brink</dc:creator>
  <cp:lastModifiedBy>Marijn van den Brink</cp:lastModifiedBy>
  <dcterms:created xsi:type="dcterms:W3CDTF">2020-09-16T12:13:58Z</dcterms:created>
  <dcterms:modified xsi:type="dcterms:W3CDTF">2020-10-06T11:52:16Z</dcterms:modified>
</cp:coreProperties>
</file>